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Denne_projektmappe" defaultThemeVersion="166925"/>
  <mc:AlternateContent xmlns:mc="http://schemas.openxmlformats.org/markup-compatibility/2006">
    <mc:Choice Requires="x15">
      <x15ac:absPath xmlns:x15ac="http://schemas.microsoft.com/office/spreadsheetml/2010/11/ac" url="P:\BFH\FM-enheden\FM Service\FM Køkkenet BBH\Bæredygtighedssekretariatet\03 Data\Indkøbsdata\Kladder og andre værktøjer\CONCITO x Region H\"/>
    </mc:Choice>
  </mc:AlternateContent>
  <xr:revisionPtr revIDLastSave="0" documentId="13_ncr:1_{F3F561C9-A88F-4A50-AD2C-1F5CDF70428B}" xr6:coauthVersionLast="47" xr6:coauthVersionMax="47" xr10:uidLastSave="{00000000-0000-0000-0000-000000000000}"/>
  <bookViews>
    <workbookView xWindow="3120" yWindow="3120" windowWidth="21600" windowHeight="12645" tabRatio="746" xr2:uid="{00000000-000D-0000-FFFF-FFFF00000000}"/>
  </bookViews>
  <sheets>
    <sheet name="CO2-standarder" sheetId="35"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62" i="35" l="1"/>
  <c r="B56" i="35"/>
  <c r="B54" i="35"/>
  <c r="D31" i="35"/>
  <c r="B59" i="35" l="1"/>
  <c r="B55" i="35"/>
  <c r="B45" i="35"/>
  <c r="B43" i="35"/>
  <c r="B44" i="35"/>
  <c r="B41" i="35"/>
  <c r="B42" i="35"/>
  <c r="B40" i="35"/>
  <c r="B39" i="35"/>
  <c r="B38" i="35"/>
  <c r="B36" i="35"/>
  <c r="B35" i="35"/>
  <c r="B28" i="35"/>
  <c r="B34" i="35"/>
  <c r="B33" i="35"/>
  <c r="B32" i="35"/>
  <c r="B27" i="35"/>
  <c r="C27" i="35" l="1"/>
  <c r="F27" i="35" s="1"/>
  <c r="F55" i="35"/>
  <c r="B29" i="35"/>
  <c r="B30" i="35"/>
  <c r="C30" i="35" s="1"/>
  <c r="F30" i="35" s="1"/>
  <c r="B37" i="35"/>
  <c r="D57" i="35"/>
  <c r="B57" i="35" s="1"/>
  <c r="D58" i="35"/>
  <c r="B58" i="35" s="1"/>
  <c r="B31" i="35"/>
  <c r="B61" i="35"/>
  <c r="B60" i="35"/>
  <c r="C60" i="35" s="1"/>
  <c r="F60" i="35" s="1"/>
  <c r="C59" i="35"/>
  <c r="F59" i="35" s="1"/>
  <c r="C36" i="35" l="1"/>
  <c r="F36" i="35" s="1"/>
  <c r="C34" i="35"/>
  <c r="F34" i="35" s="1"/>
  <c r="C33" i="35"/>
  <c r="F33" i="35" s="1"/>
  <c r="C32" i="35"/>
  <c r="F32" i="35" s="1"/>
  <c r="C35" i="35" l="1"/>
  <c r="F35" i="35" s="1"/>
  <c r="C28" i="35"/>
  <c r="F28" i="35" s="1"/>
  <c r="C29" i="35" l="1"/>
  <c r="F29" i="35" s="1"/>
  <c r="C73" i="35" l="1"/>
  <c r="F73" i="35" s="1"/>
  <c r="C31" i="35" l="1"/>
  <c r="F31" i="35" s="1"/>
  <c r="C64" i="35" l="1"/>
  <c r="F64" i="35" s="1"/>
  <c r="C65" i="35"/>
  <c r="F65" i="35" s="1"/>
  <c r="C72" i="35"/>
  <c r="F72" i="35" s="1"/>
  <c r="C54" i="35"/>
  <c r="F54" i="35" s="1"/>
  <c r="C58" i="35"/>
  <c r="F58" i="35" s="1"/>
  <c r="C75" i="35"/>
  <c r="F75" i="35" s="1"/>
  <c r="C74" i="35"/>
  <c r="F74" i="35" s="1"/>
  <c r="C71" i="35"/>
  <c r="F71" i="35" s="1"/>
  <c r="C70" i="35"/>
  <c r="F70" i="35" s="1"/>
  <c r="C69" i="35"/>
  <c r="F69" i="35" s="1"/>
  <c r="C68" i="35"/>
  <c r="F68" i="35" s="1"/>
  <c r="C67" i="35"/>
  <c r="F67" i="35" s="1"/>
  <c r="B66" i="35"/>
  <c r="B76" i="35" s="1"/>
  <c r="C63" i="35"/>
  <c r="F63" i="35" s="1"/>
  <c r="C62" i="35"/>
  <c r="F62" i="35" s="1"/>
  <c r="C61" i="35"/>
  <c r="F61" i="35" s="1"/>
  <c r="C57" i="35"/>
  <c r="F57" i="35" s="1"/>
  <c r="C56" i="35"/>
  <c r="F56" i="35" s="1"/>
  <c r="C43" i="35"/>
  <c r="F43" i="35" s="1"/>
  <c r="C44" i="35"/>
  <c r="F44" i="35" s="1"/>
  <c r="C45" i="35"/>
  <c r="F45" i="35" s="1"/>
  <c r="C42" i="35"/>
  <c r="F42" i="35" s="1"/>
  <c r="C41" i="35"/>
  <c r="F41" i="35" s="1"/>
  <c r="C40" i="35"/>
  <c r="F40" i="35" s="1"/>
  <c r="C39" i="35"/>
  <c r="F39" i="35" s="1"/>
  <c r="C38" i="35"/>
  <c r="F38" i="35" s="1"/>
  <c r="C37" i="35"/>
  <c r="F37" i="35" s="1"/>
  <c r="F46" i="35" l="1"/>
  <c r="C46" i="35"/>
  <c r="C66" i="35"/>
  <c r="F66" i="35" s="1"/>
  <c r="F76" i="35" s="1"/>
  <c r="B46" i="35"/>
  <c r="F47" i="35" l="1"/>
  <c r="C76" i="35"/>
  <c r="F77" i="35" s="1"/>
</calcChain>
</file>

<file path=xl/sharedStrings.xml><?xml version="1.0" encoding="utf-8"?>
<sst xmlns="http://schemas.openxmlformats.org/spreadsheetml/2006/main" count="145" uniqueCount="71">
  <si>
    <t>Slik</t>
  </si>
  <si>
    <t>Æg</t>
  </si>
  <si>
    <t>Bælgfrugter</t>
  </si>
  <si>
    <t>Brød</t>
  </si>
  <si>
    <t>Kartofler</t>
  </si>
  <si>
    <t>Planteolier</t>
  </si>
  <si>
    <t>Ost</t>
  </si>
  <si>
    <t>Råvarekategori</t>
  </si>
  <si>
    <t>Proteinpulver</t>
  </si>
  <si>
    <t>Vægt (kg)</t>
  </si>
  <si>
    <t>Grøntsager og frugt</t>
  </si>
  <si>
    <t>Fisk</t>
  </si>
  <si>
    <t>Nødder</t>
  </si>
  <si>
    <t>Frø og kerner</t>
  </si>
  <si>
    <t>Sodavand og saft</t>
  </si>
  <si>
    <t>Total (uge)</t>
  </si>
  <si>
    <t>Total (kg CO2/kg råvare)</t>
  </si>
  <si>
    <t>Kornprodukter</t>
  </si>
  <si>
    <t>Fede mejeriprodukter</t>
  </si>
  <si>
    <t>Proteinrige mejeriprodukter</t>
  </si>
  <si>
    <t>Drikkemælk</t>
  </si>
  <si>
    <t>Sodavand og saftevand</t>
  </si>
  <si>
    <t>Juice</t>
  </si>
  <si>
    <t>CO2-aftryk total</t>
  </si>
  <si>
    <t>Oksekød</t>
  </si>
  <si>
    <t>Grisekød</t>
  </si>
  <si>
    <t>Fjerkræ</t>
  </si>
  <si>
    <t>CO2-standard for hverdagskost</t>
  </si>
  <si>
    <t>CO2-standard for næringstæt kost</t>
  </si>
  <si>
    <t>CO2-tal</t>
  </si>
  <si>
    <t xml:space="preserve">CO2-tal </t>
  </si>
  <si>
    <t>Vægt (g)</t>
  </si>
  <si>
    <t>Mejeri uden ost</t>
  </si>
  <si>
    <t>Animalsk fedt</t>
  </si>
  <si>
    <t>Diverse (krydderier, saucer m.m.)</t>
  </si>
  <si>
    <t>Omregningsfaktor*</t>
  </si>
  <si>
    <t>CO2-grundlag</t>
  </si>
  <si>
    <t>Baggrund for omregningsfaktor</t>
  </si>
  <si>
    <t>Øvrige kornprodukter</t>
  </si>
  <si>
    <t>Gennemsnit af frugt og grønt (minus færdigvarer)</t>
  </si>
  <si>
    <t>Frisk kartoffel</t>
  </si>
  <si>
    <t>Gennemsnit af fast og blød ost</t>
  </si>
  <si>
    <t>Gennemsnit af smør, smørbar og vegansk smør</t>
  </si>
  <si>
    <t>Gennemsnit af søde sager</t>
  </si>
  <si>
    <t>Gennemsnit af krydderi, saucer m.m.</t>
  </si>
  <si>
    <t>Gennemsnit af hvedebrød og rugbrød</t>
  </si>
  <si>
    <t>Gennemsnit af øvrige kornprodukter</t>
  </si>
  <si>
    <t>Gennemsnit af okseudskæringer (minus mørbrad)</t>
  </si>
  <si>
    <t>Gennemsnit af griseudskæringer (minus mørbrød)</t>
  </si>
  <si>
    <t>Gennemsnit af fjrerkræsudskæringer</t>
  </si>
  <si>
    <t>Gennemsnit af fiskearter</t>
  </si>
  <si>
    <t>Gennemsnit af raps, oliven og solsikke</t>
  </si>
  <si>
    <t>Gennemsnit af nødder (minus kastanje)</t>
  </si>
  <si>
    <t>Gennemsnit af frø og kerner</t>
  </si>
  <si>
    <t>Gennemsnit af sodavand og saftevand</t>
  </si>
  <si>
    <t>Gennemsnit af frugtjuice</t>
  </si>
  <si>
    <t>Gennemsnit af kornprodukter</t>
  </si>
  <si>
    <t>Gennemsnit af tørrede bælgfrugter</t>
  </si>
  <si>
    <t>Gennemsnit af mælk og yoghurt</t>
  </si>
  <si>
    <t>Gennemsnit af creme fraiche og fløde</t>
  </si>
  <si>
    <t>Sødmælk</t>
  </si>
  <si>
    <t>Skyr</t>
  </si>
  <si>
    <t>Letmælk ganget med 20</t>
  </si>
  <si>
    <t>Proteinpulver delt med 2</t>
  </si>
  <si>
    <t>Proteinrigt slik (fx proteinbar)</t>
  </si>
  <si>
    <t>Der er medregnet 15% rensesvind. Normalt estimeres et rensesvind på 20% på frugt og grønt gennemsnitligt, men 15% er valgt for at tage højde for en lille mængde indkøb af færdigsnittet frugt og grønt</t>
  </si>
  <si>
    <t>Brød er omregnet til rå vægt med omregningsfaktoren 0,7, da det estimeres at ca. 70% af et brød består af tørre ingredienser (primært mel), mens de resterende 30% er vand</t>
  </si>
  <si>
    <t>Ingen omregningsfaktor, da denne mængde er angivet i rå vægt</t>
  </si>
  <si>
    <t>Køkkenerne indkøber både tilberedt og råt kød, så derfor tillægges et tilberedningssvind på 25% for at tage højde for det differentierede indkøb</t>
  </si>
  <si>
    <t>Køkkenerne indkøber både tilberedt og rå fisk, så derfor tillægges et tilberedningssvind på 25% for at tage højde for det differentierede indkøb</t>
  </si>
  <si>
    <t>Den anbefalede tilberedte mængde bælgfrugter er omregnet til tørret produkt med faktoren 0,4 (vægtændringsfaktor: 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</si>
</sst>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 #,##0.00_ ;_ * \-#,##0.00_ ;_ * &quot;-&quot;??_ ;_ @_ "/>
    <numFmt numFmtId="165" formatCode="0.0"/>
    <numFmt numFmtId="166" formatCode="0.000"/>
  </numFmts>
  <fonts count="7" x14ac:knownFonts="1">
    <font>
      <sz val="11"/>
      <color theme="1"/>
      <name val="Calibri"/>
      <family val="2"/>
      <scheme val="minor"/>
    </font>
    <font>
      <u/>
      <sz val="11"/>
      <color theme="10"/>
      <name val="Calibri"/>
      <family val="2"/>
      <scheme val="minor"/>
    </font>
    <font>
      <b/>
      <sz val="12"/>
      <color theme="1"/>
      <name val="Calibri"/>
      <family val="2"/>
      <scheme val="minor"/>
    </font>
    <font>
      <b/>
      <sz val="18"/>
      <color theme="1"/>
      <name val="Calibri"/>
      <family val="2"/>
      <scheme val="minor"/>
    </font>
    <font>
      <sz val="11"/>
      <color theme="1"/>
      <name val="Calibri"/>
      <family val="2"/>
      <scheme val="minor"/>
    </font>
    <font>
      <sz val="11"/>
      <color rgb="FF000000"/>
      <name val="Calibri"/>
      <family val="2"/>
    </font>
    <font>
      <i/>
      <sz val="11"/>
      <color theme="1"/>
      <name val="Calibri"/>
      <family val="2"/>
      <scheme val="minor"/>
    </font>
  </fonts>
  <fills count="5">
    <fill>
      <patternFill patternType="none"/>
    </fill>
    <fill>
      <patternFill patternType="gray125"/>
    </fill>
    <fill>
      <patternFill patternType="solid">
        <fgColor rgb="FF92D050"/>
        <bgColor indexed="64"/>
      </patternFill>
    </fill>
    <fill>
      <patternFill patternType="solid">
        <fgColor theme="7"/>
        <bgColor indexed="64"/>
      </patternFill>
    </fill>
    <fill>
      <patternFill patternType="solid">
        <fgColor rgb="FFFFFF00"/>
        <bgColor indexed="64"/>
      </patternFill>
    </fill>
  </fills>
  <borders count="7">
    <border>
      <left/>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0" fontId="1" fillId="0" borderId="0" applyNumberFormat="0" applyFill="0" applyBorder="0" applyAlignment="0" applyProtection="0"/>
    <xf numFmtId="43" fontId="4" fillId="0" borderId="0" applyFont="0" applyFill="0" applyBorder="0" applyAlignment="0" applyProtection="0"/>
    <xf numFmtId="164" fontId="4" fillId="0" borderId="0" applyFont="0" applyFill="0" applyBorder="0" applyAlignment="0" applyProtection="0"/>
    <xf numFmtId="0" fontId="5" fillId="0" borderId="0"/>
  </cellStyleXfs>
  <cellXfs count="30">
    <xf numFmtId="0" fontId="0" fillId="0" borderId="0" xfId="0"/>
    <xf numFmtId="2" fontId="0" fillId="0" borderId="0" xfId="0" applyNumberFormat="1"/>
    <xf numFmtId="0" fontId="0" fillId="0" borderId="0" xfId="0" applyFill="1"/>
    <xf numFmtId="0" fontId="2" fillId="0" borderId="0" xfId="0" applyFont="1"/>
    <xf numFmtId="0" fontId="3" fillId="0" borderId="0" xfId="0" applyFont="1"/>
    <xf numFmtId="1" fontId="0" fillId="0" borderId="0" xfId="0" applyNumberFormat="1"/>
    <xf numFmtId="1" fontId="2" fillId="0" borderId="0" xfId="0" applyNumberFormat="1" applyFont="1"/>
    <xf numFmtId="2" fontId="2" fillId="0" borderId="0" xfId="0" applyNumberFormat="1" applyFont="1"/>
    <xf numFmtId="0" fontId="2" fillId="2" borderId="0" xfId="0" applyFont="1" applyFill="1"/>
    <xf numFmtId="0" fontId="0" fillId="2" borderId="0" xfId="0" applyFill="1"/>
    <xf numFmtId="0" fontId="2" fillId="3" borderId="0" xfId="0" applyFont="1" applyFill="1"/>
    <xf numFmtId="0" fontId="0" fillId="3" borderId="0" xfId="0" applyFill="1"/>
    <xf numFmtId="1" fontId="0" fillId="0" borderId="0" xfId="0" applyNumberFormat="1" applyFill="1"/>
    <xf numFmtId="2" fontId="0" fillId="0" borderId="0" xfId="0" applyNumberFormat="1" applyFill="1"/>
    <xf numFmtId="2" fontId="0" fillId="0" borderId="0" xfId="0" applyNumberFormat="1"/>
    <xf numFmtId="0" fontId="0" fillId="0" borderId="0" xfId="0"/>
    <xf numFmtId="0" fontId="0" fillId="0" borderId="0" xfId="0" applyFill="1"/>
    <xf numFmtId="165" fontId="2" fillId="3" borderId="0" xfId="0" applyNumberFormat="1" applyFont="1" applyFill="1"/>
    <xf numFmtId="165" fontId="2" fillId="2" borderId="0" xfId="0" applyNumberFormat="1" applyFont="1" applyFill="1"/>
    <xf numFmtId="0" fontId="6" fillId="0" borderId="0" xfId="0" applyFont="1"/>
    <xf numFmtId="166" fontId="0" fillId="0" borderId="0" xfId="0" applyNumberFormat="1"/>
    <xf numFmtId="0" fontId="6" fillId="0" borderId="0" xfId="0" applyFont="1" applyFill="1"/>
    <xf numFmtId="2" fontId="0" fillId="4" borderId="1" xfId="0" applyNumberFormat="1" applyFill="1" applyBorder="1"/>
    <xf numFmtId="2" fontId="0" fillId="4" borderId="2" xfId="0" applyNumberFormat="1" applyFill="1" applyBorder="1"/>
    <xf numFmtId="2" fontId="0" fillId="4" borderId="3" xfId="0" applyNumberFormat="1" applyFill="1" applyBorder="1"/>
    <xf numFmtId="0" fontId="0" fillId="4" borderId="4" xfId="0" applyFill="1" applyBorder="1"/>
    <xf numFmtId="0" fontId="0" fillId="4" borderId="5" xfId="0" applyFill="1" applyBorder="1"/>
    <xf numFmtId="2" fontId="0" fillId="4" borderId="5" xfId="0" applyNumberFormat="1" applyFill="1" applyBorder="1"/>
    <xf numFmtId="2" fontId="0" fillId="4" borderId="6" xfId="0" applyNumberFormat="1" applyFill="1" applyBorder="1"/>
    <xf numFmtId="2" fontId="0" fillId="4" borderId="4" xfId="0" applyNumberFormat="1" applyFill="1" applyBorder="1"/>
  </cellXfs>
  <cellStyles count="5">
    <cellStyle name="Hyperlink" xfId="1" xr:uid="{00000000-000B-0000-0000-000008000000}"/>
    <cellStyle name="Komma 2" xfId="3" xr:uid="{ADC48DCA-E929-4518-906D-D222E6C66E90}"/>
    <cellStyle name="Komma 3" xfId="2" xr:uid="{CEB92391-57D5-4873-9845-6BB23C8DDD05}"/>
    <cellStyle name="Normal" xfId="0" builtinId="0"/>
    <cellStyle name="Normal 2" xfId="4" xr:uid="{08FE0396-2E8D-4C35-8493-CB8EEC0E8408}"/>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76199</xdr:colOff>
      <xdr:row>0</xdr:row>
      <xdr:rowOff>180976</xdr:rowOff>
    </xdr:from>
    <xdr:to>
      <xdr:col>6</xdr:col>
      <xdr:colOff>1304924</xdr:colOff>
      <xdr:row>22</xdr:row>
      <xdr:rowOff>28576</xdr:rowOff>
    </xdr:to>
    <xdr:sp macro="" textlink="">
      <xdr:nvSpPr>
        <xdr:cNvPr id="5" name="Tekstfelt 4">
          <a:extLst>
            <a:ext uri="{FF2B5EF4-FFF2-40B4-BE49-F238E27FC236}">
              <a16:creationId xmlns:a16="http://schemas.microsoft.com/office/drawing/2014/main" id="{73D6E279-EB33-417E-D1B5-243BD9F28328}"/>
            </a:ext>
          </a:extLst>
        </xdr:cNvPr>
        <xdr:cNvSpPr txBox="1"/>
      </xdr:nvSpPr>
      <xdr:spPr>
        <a:xfrm>
          <a:off x="76199" y="180976"/>
          <a:ext cx="9553575" cy="1943100"/>
        </a:xfrm>
        <a:prstGeom prst="rect">
          <a:avLst/>
        </a:prstGeom>
        <a:solidFill>
          <a:schemeClr val="lt1"/>
        </a:solidFill>
        <a:ln w="28575" cmpd="sng">
          <a:solidFill>
            <a:schemeClr val="accent6"/>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400" b="1" kern="1200"/>
            <a:t>Denne</a:t>
          </a:r>
          <a:r>
            <a:rPr lang="da-DK" sz="1400" b="1" kern="1200" baseline="0"/>
            <a:t> skabelon kan du bruge til at tilpasse CO2-standarderne, så de passer til netop dit køkken og din produktion!</a:t>
          </a:r>
        </a:p>
        <a:p>
          <a:endParaRPr lang="da-DK" sz="1100" kern="1200" baseline="0"/>
        </a:p>
        <a:p>
          <a:r>
            <a:rPr lang="da-DK" sz="1100" kern="1200" baseline="0"/>
            <a:t>Inden du læser videre, anbefales det, at du læser "Baggrundsnotat for CO2-standarder" som kan findes lige her: </a:t>
          </a:r>
          <a:r>
            <a:rPr lang="da-DK" sz="1100" u="sng">
              <a:solidFill>
                <a:schemeClr val="dk1"/>
              </a:solidFill>
              <a:effectLst/>
              <a:latin typeface="+mn-lt"/>
              <a:ea typeface="+mn-ea"/>
              <a:cs typeface="+mn-cs"/>
              <a:hlinkClick xmlns:r="http://schemas.openxmlformats.org/officeDocument/2006/relationships" r:id=""/>
            </a:rPr>
            <a:t>regionh.dk/klimavenlighospitalskost</a:t>
          </a:r>
          <a:r>
            <a:rPr lang="da-DK" sz="1100" u="none">
              <a:solidFill>
                <a:schemeClr val="dk1"/>
              </a:solidFill>
              <a:effectLst/>
              <a:latin typeface="+mn-lt"/>
              <a:ea typeface="+mn-ea"/>
              <a:cs typeface="+mn-cs"/>
            </a:rPr>
            <a:t>.</a:t>
          </a:r>
        </a:p>
        <a:p>
          <a:endParaRPr lang="da-DK" sz="1100" kern="1200" baseline="0"/>
        </a:p>
        <a:p>
          <a:r>
            <a:rPr lang="da-DK" sz="1100" b="1" kern="1200" baseline="0"/>
            <a:t>Vejledning til skabelonen</a:t>
          </a:r>
        </a:p>
        <a:p>
          <a:r>
            <a:rPr lang="da-DK" sz="1100" kern="1200" baseline="0"/>
            <a:t>For hver råvarekategori kan du både justere </a:t>
          </a:r>
          <a:r>
            <a:rPr lang="da-DK" sz="1100" i="1" kern="1200" baseline="0"/>
            <a:t>omregningsfaktoren (kolonne D)</a:t>
          </a:r>
          <a:r>
            <a:rPr lang="da-DK" sz="1100" kern="1200" baseline="0"/>
            <a:t> og </a:t>
          </a:r>
          <a:r>
            <a:rPr lang="da-DK" sz="1100" i="1" kern="1200" baseline="0"/>
            <a:t>CO2-tallet (kolonne E)</a:t>
          </a:r>
          <a:r>
            <a:rPr lang="da-DK" sz="1100" kern="1200" baseline="0"/>
            <a:t>. Du skal </a:t>
          </a:r>
          <a:r>
            <a:rPr lang="da-DK" sz="1100" u="sng" kern="1200" baseline="0"/>
            <a:t>kun</a:t>
          </a:r>
          <a:r>
            <a:rPr lang="da-DK" sz="1100" kern="1200" baseline="0"/>
            <a:t> redigere i de gule felter, da de øvrige kolonner justerer sig automatisk. </a:t>
          </a:r>
        </a:p>
        <a:p>
          <a:r>
            <a:rPr lang="da-DK" sz="1100" u="sng" kern="1200" baseline="0"/>
            <a:t>Omregningsfaktoren</a:t>
          </a:r>
          <a:r>
            <a:rPr lang="da-DK" sz="1100" u="none" kern="1200" baseline="0"/>
            <a:t> omregner fra den anbefalede tilberedte vægt til rå vægt, da den rå vægt i højere grad afspejler et køkkens indkøb af råvarer. I </a:t>
          </a:r>
          <a:r>
            <a:rPr lang="da-DK" sz="1100" i="1" u="none" kern="1200" baseline="0"/>
            <a:t>Baggrund for omregningsfaktor</a:t>
          </a:r>
          <a:r>
            <a:rPr lang="da-DK" sz="1100" u="none" kern="1200" baseline="0"/>
            <a:t> (kolonne H), er der redegjort for hver omregningsfaktor, så du kan vurdere, om den passer til dit køkkens indkøb eller om du skal justere på faktoren. </a:t>
          </a:r>
        </a:p>
        <a:p>
          <a:r>
            <a:rPr lang="da-DK" sz="1100" u="sng" kern="1200" baseline="0"/>
            <a:t>CO2-tallet</a:t>
          </a:r>
          <a:r>
            <a:rPr lang="da-DK" sz="1100" u="none" kern="1200" baseline="0"/>
            <a:t> for hver råvarekategori skal du skrive ind i de gule felter i enheden </a:t>
          </a:r>
          <a:r>
            <a:rPr lang="da-DK" sz="1100" i="1" u="none" kern="1200" baseline="0"/>
            <a:t>kg CO2 pr. kg fødevare</a:t>
          </a:r>
          <a:r>
            <a:rPr lang="da-DK" sz="1100" u="none" kern="1200" baseline="0"/>
            <a:t>. Dvs. hvis kartofler udleder 0,41 kg CO2 pr. kg fødevare, er det dette tal, du skriver ind i det gule felt ud for kategorien "Kartofler". CO2-tallene, som er anvendt, er fra CONCITO's Den Store Klimadatabase og under </a:t>
          </a:r>
          <a:r>
            <a:rPr lang="da-DK" sz="1100" i="1" u="none" kern="1200" baseline="0"/>
            <a:t>CO2-grundlag </a:t>
          </a:r>
          <a:r>
            <a:rPr lang="da-DK" sz="1100" i="0" u="none" kern="1200" baseline="0"/>
            <a:t>(kolonne G) </a:t>
          </a:r>
          <a:r>
            <a:rPr lang="da-DK" sz="1100" u="none" kern="1200" baseline="0"/>
            <a:t>fremgår det, hvad vi har baseret CO2-tallet på for de enkelte råvarekategorier. Hvis du bruger en anden klimadatabase eller vil bruge et anderledes CO2-grundlag, kan du derfor ændre på CO2-tallet i kolonne E. </a:t>
          </a:r>
          <a:endParaRPr lang="da-DK" sz="1100" u="sng" kern="1200" baseline="0"/>
        </a:p>
        <a:p>
          <a:endParaRPr lang="da-DK" sz="1100" kern="1200" baseline="0"/>
        </a:p>
        <a:p>
          <a:r>
            <a:rPr lang="da-DK" sz="1100" kern="1200" baseline="0"/>
            <a:t>Efter at have læst ovenstående, er du forhåbentlig klar til at lave dine egne tilpasninger til CO2-standarderne - og du er også velkommen til at bruge standarderne, som vi har beregnet dem her. </a:t>
          </a:r>
        </a:p>
        <a:p>
          <a:endParaRPr lang="da-DK" sz="1100" kern="1200" baseline="0"/>
        </a:p>
        <a:p>
          <a:r>
            <a:rPr lang="da-DK" sz="1100" b="1" kern="1200" baseline="0"/>
            <a:t>NB: </a:t>
          </a:r>
          <a:r>
            <a:rPr lang="da-DK" sz="1100" kern="1200" baseline="0"/>
            <a:t>CO2-standarderne er beregnet ud fra anbefalinger til voksne (18-70 år). Vægten er baseret på en ugekost. Nederst i arket, kan du se de faktatabeller, som ligger til grund for anbefalingerne og hvor mængdeangivelserne fremgår for hver råvarekategori.</a:t>
          </a:r>
        </a:p>
        <a:p>
          <a:br>
            <a:rPr lang="da-DK" sz="1100" kern="1200" baseline="0"/>
          </a:br>
          <a:r>
            <a:rPr lang="da-DK" sz="1400" b="1" kern="1200" baseline="0"/>
            <a:t>God fornøjelse!</a:t>
          </a:r>
        </a:p>
        <a:p>
          <a:endParaRPr lang="da-DK" sz="1100" kern="1200"/>
        </a:p>
      </xdr:txBody>
    </xdr:sp>
    <xdr:clientData/>
  </xdr:twoCellAnchor>
  <xdr:twoCellAnchor editAs="oneCell">
    <xdr:from>
      <xdr:col>0</xdr:col>
      <xdr:colOff>123825</xdr:colOff>
      <xdr:row>84</xdr:row>
      <xdr:rowOff>133350</xdr:rowOff>
    </xdr:from>
    <xdr:to>
      <xdr:col>3</xdr:col>
      <xdr:colOff>571500</xdr:colOff>
      <xdr:row>119</xdr:row>
      <xdr:rowOff>92566</xdr:rowOff>
    </xdr:to>
    <xdr:pic>
      <xdr:nvPicPr>
        <xdr:cNvPr id="6" name="Billede 5">
          <a:extLst>
            <a:ext uri="{FF2B5EF4-FFF2-40B4-BE49-F238E27FC236}">
              <a16:creationId xmlns:a16="http://schemas.microsoft.com/office/drawing/2014/main" id="{59369509-2FC3-4866-BC51-B1CBD8E05F56}"/>
            </a:ext>
          </a:extLst>
        </xdr:cNvPr>
        <xdr:cNvPicPr>
          <a:picLocks noChangeAspect="1"/>
        </xdr:cNvPicPr>
      </xdr:nvPicPr>
      <xdr:blipFill>
        <a:blip xmlns:r="http://schemas.openxmlformats.org/officeDocument/2006/relationships" r:embed="rId1"/>
        <a:stretch>
          <a:fillRect/>
        </a:stretch>
      </xdr:blipFill>
      <xdr:spPr>
        <a:xfrm>
          <a:off x="123825" y="15449550"/>
          <a:ext cx="5724525" cy="6626716"/>
        </a:xfrm>
        <a:prstGeom prst="rect">
          <a:avLst/>
        </a:prstGeom>
      </xdr:spPr>
    </xdr:pic>
    <xdr:clientData/>
  </xdr:twoCellAnchor>
  <xdr:twoCellAnchor>
    <xdr:from>
      <xdr:col>0</xdr:col>
      <xdr:colOff>180976</xdr:colOff>
      <xdr:row>81</xdr:row>
      <xdr:rowOff>9526</xdr:rowOff>
    </xdr:from>
    <xdr:to>
      <xdr:col>2</xdr:col>
      <xdr:colOff>247651</xdr:colOff>
      <xdr:row>84</xdr:row>
      <xdr:rowOff>9525</xdr:rowOff>
    </xdr:to>
    <xdr:sp macro="" textlink="">
      <xdr:nvSpPr>
        <xdr:cNvPr id="7" name="Tekstfelt 6">
          <a:extLst>
            <a:ext uri="{FF2B5EF4-FFF2-40B4-BE49-F238E27FC236}">
              <a16:creationId xmlns:a16="http://schemas.microsoft.com/office/drawing/2014/main" id="{73829B1E-29BB-4B81-811F-E732CA88A6DE}"/>
            </a:ext>
          </a:extLst>
        </xdr:cNvPr>
        <xdr:cNvSpPr txBox="1"/>
      </xdr:nvSpPr>
      <xdr:spPr>
        <a:xfrm>
          <a:off x="180976" y="14754226"/>
          <a:ext cx="4419600" cy="571499"/>
        </a:xfrm>
        <a:prstGeom prst="rect">
          <a:avLst/>
        </a:prstGeom>
        <a:solidFill>
          <a:schemeClr val="lt1"/>
        </a:solidFill>
        <a:ln w="28575" cmpd="sng">
          <a:solidFill>
            <a:schemeClr val="accent6"/>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400" b="1" kern="1200" baseline="0"/>
            <a:t>Mængdeangivelser for De officielle kostråd </a:t>
          </a:r>
        </a:p>
        <a:p>
          <a:r>
            <a:rPr lang="da-DK" sz="1200" b="0" i="1" kern="1200" baseline="0"/>
            <a:t>Version 2 er den nyeste udgave af anbefalingerne bag kostrådene</a:t>
          </a:r>
        </a:p>
        <a:p>
          <a:endParaRPr lang="da-DK" sz="1400" b="1" kern="1200" baseline="0"/>
        </a:p>
      </xdr:txBody>
    </xdr:sp>
    <xdr:clientData/>
  </xdr:twoCellAnchor>
  <xdr:twoCellAnchor>
    <xdr:from>
      <xdr:col>4</xdr:col>
      <xdr:colOff>19050</xdr:colOff>
      <xdr:row>81</xdr:row>
      <xdr:rowOff>19050</xdr:rowOff>
    </xdr:from>
    <xdr:to>
      <xdr:col>8</xdr:col>
      <xdr:colOff>200025</xdr:colOff>
      <xdr:row>84</xdr:row>
      <xdr:rowOff>19050</xdr:rowOff>
    </xdr:to>
    <xdr:sp macro="" textlink="">
      <xdr:nvSpPr>
        <xdr:cNvPr id="8" name="Tekstfelt 7">
          <a:extLst>
            <a:ext uri="{FF2B5EF4-FFF2-40B4-BE49-F238E27FC236}">
              <a16:creationId xmlns:a16="http://schemas.microsoft.com/office/drawing/2014/main" id="{28BF763A-B65A-4E29-A75F-D1F79C0F39ED}"/>
            </a:ext>
          </a:extLst>
        </xdr:cNvPr>
        <xdr:cNvSpPr txBox="1"/>
      </xdr:nvSpPr>
      <xdr:spPr>
        <a:xfrm>
          <a:off x="6638925" y="15335250"/>
          <a:ext cx="17687925" cy="571500"/>
        </a:xfrm>
        <a:prstGeom prst="rect">
          <a:avLst/>
        </a:prstGeom>
        <a:solidFill>
          <a:schemeClr val="lt1"/>
        </a:solidFill>
        <a:ln w="28575" cmpd="sng">
          <a:solidFill>
            <a:schemeClr val="accent6"/>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a-DK" sz="1400" b="1" kern="1200" baseline="0"/>
            <a:t>Mængdeangivelser for et eksempel på næringstæt kost</a:t>
          </a:r>
        </a:p>
        <a:p>
          <a:r>
            <a:rPr lang="da-DK" sz="1200" b="0" i="1" kern="1200" baseline="0"/>
            <a:t>Fra artiklen Lassen et al. 2021 omtalt i "Baggrundsnotat til CO2-standarder"</a:t>
          </a:r>
        </a:p>
      </xdr:txBody>
    </xdr:sp>
    <xdr:clientData/>
  </xdr:twoCellAnchor>
  <xdr:twoCellAnchor editAs="oneCell">
    <xdr:from>
      <xdr:col>3</xdr:col>
      <xdr:colOff>1266825</xdr:colOff>
      <xdr:row>86</xdr:row>
      <xdr:rowOff>9525</xdr:rowOff>
    </xdr:from>
    <xdr:to>
      <xdr:col>7</xdr:col>
      <xdr:colOff>2468057</xdr:colOff>
      <xdr:row>125</xdr:row>
      <xdr:rowOff>134404</xdr:rowOff>
    </xdr:to>
    <xdr:pic>
      <xdr:nvPicPr>
        <xdr:cNvPr id="2" name="Billede 1">
          <a:extLst>
            <a:ext uri="{FF2B5EF4-FFF2-40B4-BE49-F238E27FC236}">
              <a16:creationId xmlns:a16="http://schemas.microsoft.com/office/drawing/2014/main" id="{14F560A7-BADD-417A-A43D-8651F6BD0791}"/>
            </a:ext>
          </a:extLst>
        </xdr:cNvPr>
        <xdr:cNvPicPr>
          <a:picLocks noChangeAspect="1"/>
        </xdr:cNvPicPr>
      </xdr:nvPicPr>
      <xdr:blipFill>
        <a:blip xmlns:r="http://schemas.openxmlformats.org/officeDocument/2006/relationships" r:embed="rId2"/>
        <a:stretch>
          <a:fillRect/>
        </a:stretch>
      </xdr:blipFill>
      <xdr:spPr>
        <a:xfrm>
          <a:off x="6543675" y="15706725"/>
          <a:ext cx="7754432" cy="7554379"/>
        </a:xfrm>
        <a:prstGeom prst="rect">
          <a:avLst/>
        </a:prstGeom>
      </xdr:spPr>
    </xdr:pic>
    <xdr:clientData/>
  </xdr:twoCellAnchor>
</xdr:wsDr>
</file>

<file path=xl/theme/theme1.xml><?xml version="1.0" encoding="utf-8"?>
<a:theme xmlns:a="http://schemas.openxmlformats.org/drawingml/2006/main" name="Office 2013 – 2022 T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4B32C4-CD9D-4EB2-A932-EAC781675641}">
  <sheetPr codeName="Ark9"/>
  <dimension ref="A2:K79"/>
  <sheetViews>
    <sheetView tabSelected="1" topLeftCell="A95" workbookViewId="0">
      <selection activeCell="A19" sqref="A19:XFD19"/>
    </sheetView>
  </sheetViews>
  <sheetFormatPr defaultRowHeight="15" x14ac:dyDescent="0.25"/>
  <cols>
    <col min="1" max="1" width="51.5703125" bestFit="1" customWidth="1"/>
    <col min="2" max="2" width="13.7109375" customWidth="1"/>
    <col min="3" max="3" width="13.85546875" customWidth="1"/>
    <col min="4" max="4" width="20.140625" style="15" bestFit="1" customWidth="1"/>
    <col min="5" max="5" width="8.7109375" style="15" bestFit="1" customWidth="1"/>
    <col min="6" max="6" width="16.85546875" bestFit="1" customWidth="1"/>
    <col min="7" max="7" width="52.5703125" bestFit="1" customWidth="1"/>
    <col min="8" max="8" width="184.42578125" bestFit="1" customWidth="1"/>
    <col min="9" max="9" width="23.28515625" customWidth="1"/>
    <col min="10" max="10" width="25.28515625" customWidth="1"/>
    <col min="11" max="11" width="78.140625" customWidth="1"/>
  </cols>
  <sheetData>
    <row r="2" s="15" customFormat="1" x14ac:dyDescent="0.25"/>
    <row r="3" s="15" customFormat="1" x14ac:dyDescent="0.25"/>
    <row r="4" s="15" customFormat="1" x14ac:dyDescent="0.25"/>
    <row r="5" s="15" customFormat="1" x14ac:dyDescent="0.25"/>
    <row r="6" s="15" customFormat="1" x14ac:dyDescent="0.25"/>
    <row r="7" s="15" customFormat="1" x14ac:dyDescent="0.25"/>
    <row r="8" s="15" customFormat="1" x14ac:dyDescent="0.25"/>
    <row r="9" s="15" customFormat="1" x14ac:dyDescent="0.25"/>
    <row r="10" s="15" customFormat="1" x14ac:dyDescent="0.25"/>
    <row r="11" s="15" customFormat="1" x14ac:dyDescent="0.25"/>
    <row r="12" s="15" customFormat="1" x14ac:dyDescent="0.25"/>
    <row r="13" s="15" customFormat="1" x14ac:dyDescent="0.25"/>
    <row r="14" s="15" customFormat="1" x14ac:dyDescent="0.25"/>
    <row r="15" s="15" customFormat="1" x14ac:dyDescent="0.25"/>
    <row r="16" s="15" customFormat="1" x14ac:dyDescent="0.25"/>
    <row r="17" spans="1:9" s="15" customFormat="1" x14ac:dyDescent="0.25"/>
    <row r="18" spans="1:9" s="15" customFormat="1" x14ac:dyDescent="0.25"/>
    <row r="19" spans="1:9" s="15" customFormat="1" x14ac:dyDescent="0.25"/>
    <row r="20" spans="1:9" s="15" customFormat="1" x14ac:dyDescent="0.25"/>
    <row r="21" spans="1:9" s="15" customFormat="1" x14ac:dyDescent="0.25"/>
    <row r="22" spans="1:9" s="15" customFormat="1" x14ac:dyDescent="0.25"/>
    <row r="23" spans="1:9" s="15" customFormat="1" x14ac:dyDescent="0.25"/>
    <row r="24" spans="1:9" ht="23.25" x14ac:dyDescent="0.35">
      <c r="A24" s="4" t="s">
        <v>27</v>
      </c>
    </row>
    <row r="25" spans="1:9" x14ac:dyDescent="0.25">
      <c r="A25" s="19"/>
    </row>
    <row r="26" spans="1:9" ht="15.75" x14ac:dyDescent="0.25">
      <c r="A26" s="3" t="s">
        <v>7</v>
      </c>
      <c r="B26" s="3" t="s">
        <v>31</v>
      </c>
      <c r="C26" s="3" t="s">
        <v>9</v>
      </c>
      <c r="D26" s="3" t="s">
        <v>35</v>
      </c>
      <c r="E26" s="3" t="s">
        <v>29</v>
      </c>
      <c r="F26" s="3" t="s">
        <v>23</v>
      </c>
      <c r="G26" s="3" t="s">
        <v>36</v>
      </c>
      <c r="H26" s="3" t="s">
        <v>37</v>
      </c>
    </row>
    <row r="27" spans="1:9" x14ac:dyDescent="0.25">
      <c r="A27" t="s">
        <v>10</v>
      </c>
      <c r="B27" s="16">
        <f>(600*7)*D27</f>
        <v>4830</v>
      </c>
      <c r="C27">
        <f>B27/1000</f>
        <v>4.83</v>
      </c>
      <c r="D27" s="25">
        <v>1.1499999999999999</v>
      </c>
      <c r="E27" s="22">
        <v>0.96361858361913633</v>
      </c>
      <c r="F27" s="1">
        <f>C27*E27</f>
        <v>4.6542777588804283</v>
      </c>
      <c r="G27" s="19" t="s">
        <v>39</v>
      </c>
      <c r="H27" s="19" t="s">
        <v>65</v>
      </c>
      <c r="I27" s="15"/>
    </row>
    <row r="28" spans="1:9" x14ac:dyDescent="0.25">
      <c r="A28" t="s">
        <v>4</v>
      </c>
      <c r="B28" s="16">
        <f>100*7*D28</f>
        <v>804.99999999999989</v>
      </c>
      <c r="C28">
        <f t="shared" ref="C28:C45" si="0">B28/1000</f>
        <v>0.80499999999999994</v>
      </c>
      <c r="D28" s="26">
        <v>1.1499999999999999</v>
      </c>
      <c r="E28" s="23">
        <v>0.41044099776044068</v>
      </c>
      <c r="F28" s="14">
        <f t="shared" ref="F28:F45" si="1">C28*E28</f>
        <v>0.33040500319715471</v>
      </c>
      <c r="G28" s="19" t="s">
        <v>40</v>
      </c>
      <c r="H28" s="19" t="s">
        <v>65</v>
      </c>
      <c r="I28" s="15"/>
    </row>
    <row r="29" spans="1:9" s="2" customFormat="1" x14ac:dyDescent="0.25">
      <c r="A29" s="2" t="s">
        <v>3</v>
      </c>
      <c r="B29" s="16">
        <f>240*7*D29</f>
        <v>1176</v>
      </c>
      <c r="C29" s="13">
        <f t="shared" si="0"/>
        <v>1.1759999999999999</v>
      </c>
      <c r="D29" s="27">
        <v>0.7</v>
      </c>
      <c r="E29" s="23">
        <v>1.0900000000000001</v>
      </c>
      <c r="F29" s="14">
        <f t="shared" si="1"/>
        <v>1.2818400000000001</v>
      </c>
      <c r="G29" s="19" t="s">
        <v>45</v>
      </c>
      <c r="H29" s="21" t="s">
        <v>66</v>
      </c>
      <c r="I29" s="15"/>
    </row>
    <row r="30" spans="1:9" s="16" customFormat="1" x14ac:dyDescent="0.25">
      <c r="A30" s="16" t="s">
        <v>38</v>
      </c>
      <c r="B30" s="16">
        <f>66*7</f>
        <v>462</v>
      </c>
      <c r="C30" s="13">
        <f t="shared" si="0"/>
        <v>0.46200000000000002</v>
      </c>
      <c r="D30" s="27">
        <v>1</v>
      </c>
      <c r="E30" s="23">
        <v>2</v>
      </c>
      <c r="F30" s="14">
        <f t="shared" si="1"/>
        <v>0.92400000000000004</v>
      </c>
      <c r="G30" s="19" t="s">
        <v>46</v>
      </c>
      <c r="H30" s="21" t="s">
        <v>67</v>
      </c>
      <c r="I30" s="15"/>
    </row>
    <row r="31" spans="1:9" x14ac:dyDescent="0.25">
      <c r="A31" t="s">
        <v>2</v>
      </c>
      <c r="B31" s="12">
        <f>(100*7)*D31</f>
        <v>304.34782608695656</v>
      </c>
      <c r="C31" s="1">
        <f t="shared" si="0"/>
        <v>0.30434782608695654</v>
      </c>
      <c r="D31" s="27">
        <f>1/2.3</f>
        <v>0.43478260869565222</v>
      </c>
      <c r="E31" s="23">
        <v>2.838997442788743</v>
      </c>
      <c r="F31" s="14">
        <f t="shared" si="1"/>
        <v>0.8640426999791827</v>
      </c>
      <c r="G31" s="19" t="s">
        <v>57</v>
      </c>
      <c r="H31" s="19" t="s">
        <v>70</v>
      </c>
      <c r="I31" s="15"/>
    </row>
    <row r="32" spans="1:9" s="15" customFormat="1" x14ac:dyDescent="0.25">
      <c r="A32" s="15" t="s">
        <v>24</v>
      </c>
      <c r="B32" s="12">
        <f>8*7*D32</f>
        <v>70</v>
      </c>
      <c r="C32" s="14">
        <f t="shared" si="0"/>
        <v>7.0000000000000007E-2</v>
      </c>
      <c r="D32" s="27">
        <v>1.25</v>
      </c>
      <c r="E32" s="23">
        <v>54.857740747011171</v>
      </c>
      <c r="F32" s="14">
        <f t="shared" si="1"/>
        <v>3.8400418522907822</v>
      </c>
      <c r="G32" s="19" t="s">
        <v>47</v>
      </c>
      <c r="H32" s="19" t="s">
        <v>68</v>
      </c>
    </row>
    <row r="33" spans="1:8" s="15" customFormat="1" x14ac:dyDescent="0.25">
      <c r="A33" s="15" t="s">
        <v>25</v>
      </c>
      <c r="B33" s="12">
        <f>12*7*D33</f>
        <v>105</v>
      </c>
      <c r="C33" s="14">
        <f t="shared" si="0"/>
        <v>0.105</v>
      </c>
      <c r="D33" s="27">
        <v>1.25</v>
      </c>
      <c r="E33" s="23">
        <v>4.5122369475285975</v>
      </c>
      <c r="F33" s="14">
        <f t="shared" si="1"/>
        <v>0.47378487949050274</v>
      </c>
      <c r="G33" s="19" t="s">
        <v>48</v>
      </c>
      <c r="H33" s="19" t="s">
        <v>68</v>
      </c>
    </row>
    <row r="34" spans="1:8" x14ac:dyDescent="0.25">
      <c r="A34" t="s">
        <v>26</v>
      </c>
      <c r="B34" s="12">
        <f>30*7*D34</f>
        <v>262.5</v>
      </c>
      <c r="C34" s="1">
        <f t="shared" si="0"/>
        <v>0.26250000000000001</v>
      </c>
      <c r="D34" s="27">
        <v>1.25</v>
      </c>
      <c r="E34" s="23">
        <v>3.8983859067276851</v>
      </c>
      <c r="F34" s="14">
        <f t="shared" si="1"/>
        <v>1.0233263005160174</v>
      </c>
      <c r="G34" s="19" t="s">
        <v>49</v>
      </c>
      <c r="H34" s="19" t="s">
        <v>68</v>
      </c>
    </row>
    <row r="35" spans="1:8" x14ac:dyDescent="0.25">
      <c r="A35" t="s">
        <v>11</v>
      </c>
      <c r="B35" s="12">
        <f>50*7*D35</f>
        <v>437.5</v>
      </c>
      <c r="C35" s="1">
        <f t="shared" si="0"/>
        <v>0.4375</v>
      </c>
      <c r="D35" s="27">
        <v>1.25</v>
      </c>
      <c r="E35" s="23">
        <v>3.1092439326505716</v>
      </c>
      <c r="F35" s="14">
        <f t="shared" si="1"/>
        <v>1.3602942205346251</v>
      </c>
      <c r="G35" s="19" t="s">
        <v>50</v>
      </c>
      <c r="H35" s="19" t="s">
        <v>69</v>
      </c>
    </row>
    <row r="36" spans="1:8" s="15" customFormat="1" x14ac:dyDescent="0.25">
      <c r="A36" s="15" t="s">
        <v>32</v>
      </c>
      <c r="B36" s="12">
        <f>250*7</f>
        <v>1750</v>
      </c>
      <c r="C36" s="14">
        <f t="shared" si="0"/>
        <v>1.75</v>
      </c>
      <c r="D36" s="27">
        <v>1</v>
      </c>
      <c r="E36" s="23">
        <v>0.57999999999999996</v>
      </c>
      <c r="F36" s="14">
        <f t="shared" si="1"/>
        <v>1.0149999999999999</v>
      </c>
      <c r="G36" s="19" t="s">
        <v>58</v>
      </c>
      <c r="H36" s="19" t="s">
        <v>67</v>
      </c>
    </row>
    <row r="37" spans="1:8" x14ac:dyDescent="0.25">
      <c r="A37" t="s">
        <v>6</v>
      </c>
      <c r="B37" s="12">
        <f>20*7</f>
        <v>140</v>
      </c>
      <c r="C37">
        <f t="shared" si="0"/>
        <v>0.14000000000000001</v>
      </c>
      <c r="D37" s="27">
        <v>1</v>
      </c>
      <c r="E37" s="23">
        <v>3.51</v>
      </c>
      <c r="F37" s="14">
        <f t="shared" si="1"/>
        <v>0.4914</v>
      </c>
      <c r="G37" s="19" t="s">
        <v>41</v>
      </c>
      <c r="H37" s="19" t="s">
        <v>67</v>
      </c>
    </row>
    <row r="38" spans="1:8" x14ac:dyDescent="0.25">
      <c r="A38" t="s">
        <v>1</v>
      </c>
      <c r="B38" s="12">
        <f>25*7</f>
        <v>175</v>
      </c>
      <c r="C38" s="1">
        <f>B38/1000</f>
        <v>0.17499999999999999</v>
      </c>
      <c r="D38" s="27">
        <v>1</v>
      </c>
      <c r="E38" s="23">
        <v>0.97428095972941942</v>
      </c>
      <c r="F38" s="14">
        <f t="shared" si="1"/>
        <v>0.17049916795264838</v>
      </c>
      <c r="G38" s="19" t="s">
        <v>1</v>
      </c>
      <c r="H38" s="19" t="s">
        <v>67</v>
      </c>
    </row>
    <row r="39" spans="1:8" x14ac:dyDescent="0.25">
      <c r="A39" t="s">
        <v>5</v>
      </c>
      <c r="B39" s="12">
        <f>25*7</f>
        <v>175</v>
      </c>
      <c r="C39" s="1">
        <f t="shared" si="0"/>
        <v>0.17499999999999999</v>
      </c>
      <c r="D39" s="27">
        <v>1</v>
      </c>
      <c r="E39" s="23">
        <v>3.9994303291947961</v>
      </c>
      <c r="F39" s="14">
        <f t="shared" si="1"/>
        <v>0.69990030760908928</v>
      </c>
      <c r="G39" s="19" t="s">
        <v>51</v>
      </c>
      <c r="H39" s="19" t="s">
        <v>67</v>
      </c>
    </row>
    <row r="40" spans="1:8" x14ac:dyDescent="0.25">
      <c r="A40" t="s">
        <v>33</v>
      </c>
      <c r="B40" s="12">
        <f>4*7</f>
        <v>28</v>
      </c>
      <c r="C40" s="1">
        <f t="shared" si="0"/>
        <v>2.8000000000000001E-2</v>
      </c>
      <c r="D40" s="27">
        <v>1</v>
      </c>
      <c r="E40" s="23">
        <v>3.0186007604779079</v>
      </c>
      <c r="F40" s="14">
        <f t="shared" si="1"/>
        <v>8.4520821293381426E-2</v>
      </c>
      <c r="G40" s="19" t="s">
        <v>42</v>
      </c>
      <c r="H40" s="19" t="s">
        <v>67</v>
      </c>
    </row>
    <row r="41" spans="1:8" x14ac:dyDescent="0.25">
      <c r="A41" t="s">
        <v>12</v>
      </c>
      <c r="B41" s="12">
        <f>30*7</f>
        <v>210</v>
      </c>
      <c r="C41">
        <f t="shared" si="0"/>
        <v>0.21</v>
      </c>
      <c r="D41" s="27">
        <v>1</v>
      </c>
      <c r="E41" s="23">
        <v>7.3910695456061104</v>
      </c>
      <c r="F41" s="14">
        <f t="shared" si="1"/>
        <v>1.5521246045772832</v>
      </c>
      <c r="G41" s="19" t="s">
        <v>52</v>
      </c>
      <c r="H41" s="19" t="s">
        <v>67</v>
      </c>
    </row>
    <row r="42" spans="1:8" x14ac:dyDescent="0.25">
      <c r="A42" t="s">
        <v>13</v>
      </c>
      <c r="B42" s="12">
        <f>16*7</f>
        <v>112</v>
      </c>
      <c r="C42" s="1">
        <f t="shared" si="0"/>
        <v>0.112</v>
      </c>
      <c r="D42" s="27">
        <v>1</v>
      </c>
      <c r="E42" s="23">
        <v>5.3735094619345283</v>
      </c>
      <c r="F42" s="14">
        <f t="shared" si="1"/>
        <v>0.60183305973666723</v>
      </c>
      <c r="G42" s="19" t="s">
        <v>53</v>
      </c>
      <c r="H42" s="19" t="s">
        <v>67</v>
      </c>
    </row>
    <row r="43" spans="1:8" x14ac:dyDescent="0.25">
      <c r="A43" t="s">
        <v>0</v>
      </c>
      <c r="B43" s="12">
        <f>20*7</f>
        <v>140</v>
      </c>
      <c r="C43" s="1">
        <f t="shared" si="0"/>
        <v>0.14000000000000001</v>
      </c>
      <c r="D43" s="27">
        <v>1</v>
      </c>
      <c r="E43" s="23">
        <v>3.6900175615709019</v>
      </c>
      <c r="F43" s="14">
        <f t="shared" si="1"/>
        <v>0.51660245861992626</v>
      </c>
      <c r="G43" s="19" t="s">
        <v>43</v>
      </c>
      <c r="H43" s="19" t="s">
        <v>67</v>
      </c>
    </row>
    <row r="44" spans="1:8" x14ac:dyDescent="0.25">
      <c r="A44" t="s">
        <v>14</v>
      </c>
      <c r="B44" s="12">
        <f>93*7</f>
        <v>651</v>
      </c>
      <c r="C44" s="1">
        <f t="shared" si="0"/>
        <v>0.65100000000000002</v>
      </c>
      <c r="D44" s="27">
        <v>1</v>
      </c>
      <c r="E44" s="23">
        <v>0.61928811293260888</v>
      </c>
      <c r="F44" s="14">
        <f t="shared" si="1"/>
        <v>0.40315656151912838</v>
      </c>
      <c r="G44" s="19" t="s">
        <v>54</v>
      </c>
      <c r="H44" s="19" t="s">
        <v>67</v>
      </c>
    </row>
    <row r="45" spans="1:8" x14ac:dyDescent="0.25">
      <c r="A45" t="s">
        <v>34</v>
      </c>
      <c r="B45" s="12">
        <f>12*7</f>
        <v>84</v>
      </c>
      <c r="C45" s="1">
        <f t="shared" si="0"/>
        <v>8.4000000000000005E-2</v>
      </c>
      <c r="D45" s="28">
        <v>1</v>
      </c>
      <c r="E45" s="24">
        <v>4.2146184876862591</v>
      </c>
      <c r="F45" s="14">
        <f t="shared" si="1"/>
        <v>0.35402795296564576</v>
      </c>
      <c r="G45" s="19" t="s">
        <v>44</v>
      </c>
      <c r="H45" s="19" t="s">
        <v>67</v>
      </c>
    </row>
    <row r="46" spans="1:8" ht="15.75" x14ac:dyDescent="0.25">
      <c r="A46" s="3" t="s">
        <v>15</v>
      </c>
      <c r="B46" s="6">
        <f>SUM(B27:B45)</f>
        <v>11917.347826086956</v>
      </c>
      <c r="C46" s="7">
        <f>SUM(C27:C45)</f>
        <v>11.91734782608696</v>
      </c>
      <c r="D46" s="7"/>
      <c r="E46" s="7"/>
      <c r="F46" s="7">
        <f>SUM(F27:F45)</f>
        <v>20.641077649162462</v>
      </c>
    </row>
    <row r="47" spans="1:8" ht="15.75" x14ac:dyDescent="0.25">
      <c r="A47" s="8" t="s">
        <v>16</v>
      </c>
      <c r="B47" s="9"/>
      <c r="C47" s="9"/>
      <c r="D47" s="9"/>
      <c r="E47" s="9"/>
      <c r="F47" s="18">
        <f>F46/C46</f>
        <v>1.7320194014963077</v>
      </c>
    </row>
    <row r="51" spans="1:11" ht="23.25" x14ac:dyDescent="0.35">
      <c r="A51" s="4" t="s">
        <v>28</v>
      </c>
    </row>
    <row r="52" spans="1:11" x14ac:dyDescent="0.25">
      <c r="A52" s="19"/>
    </row>
    <row r="53" spans="1:11" ht="15.75" x14ac:dyDescent="0.25">
      <c r="A53" s="3" t="s">
        <v>7</v>
      </c>
      <c r="B53" s="3" t="s">
        <v>31</v>
      </c>
      <c r="C53" s="3" t="s">
        <v>9</v>
      </c>
      <c r="D53" s="3" t="s">
        <v>35</v>
      </c>
      <c r="E53" s="3" t="s">
        <v>30</v>
      </c>
      <c r="F53" s="3" t="s">
        <v>23</v>
      </c>
      <c r="G53" s="3" t="s">
        <v>36</v>
      </c>
      <c r="H53" s="3" t="s">
        <v>37</v>
      </c>
      <c r="I53" s="3"/>
      <c r="J53" s="3"/>
      <c r="K53" s="3"/>
    </row>
    <row r="54" spans="1:11" x14ac:dyDescent="0.25">
      <c r="A54" t="s">
        <v>10</v>
      </c>
      <c r="B54">
        <f>(100*7)*D54</f>
        <v>804.99999999999989</v>
      </c>
      <c r="C54">
        <f>B54/1000</f>
        <v>0.80499999999999994</v>
      </c>
      <c r="D54" s="25">
        <v>1.1499999999999999</v>
      </c>
      <c r="E54" s="29">
        <v>0.96361858361913633</v>
      </c>
      <c r="F54" s="1">
        <f>E54*C54</f>
        <v>0.77571295981340471</v>
      </c>
      <c r="G54" s="19" t="s">
        <v>39</v>
      </c>
      <c r="H54" s="19" t="s">
        <v>65</v>
      </c>
      <c r="I54" s="15"/>
      <c r="J54" s="14"/>
      <c r="K54" s="15"/>
    </row>
    <row r="55" spans="1:11" x14ac:dyDescent="0.25">
      <c r="A55" t="s">
        <v>22</v>
      </c>
      <c r="B55" s="15">
        <f>(100*7)*D55</f>
        <v>700</v>
      </c>
      <c r="C55">
        <v>0.7</v>
      </c>
      <c r="D55" s="27">
        <v>1</v>
      </c>
      <c r="E55" s="26">
        <v>1.59</v>
      </c>
      <c r="F55" s="14">
        <f t="shared" ref="F55:F75" si="2">E55*C55</f>
        <v>1.113</v>
      </c>
      <c r="G55" s="19" t="s">
        <v>55</v>
      </c>
      <c r="H55" s="19" t="s">
        <v>67</v>
      </c>
      <c r="I55" s="15"/>
      <c r="J55" s="14"/>
      <c r="K55" s="15"/>
    </row>
    <row r="56" spans="1:11" x14ac:dyDescent="0.25">
      <c r="A56" t="s">
        <v>4</v>
      </c>
      <c r="B56" s="5">
        <f>350*D56</f>
        <v>402.49999999999994</v>
      </c>
      <c r="C56" s="1">
        <f t="shared" ref="C56:C66" si="3">B56/1000</f>
        <v>0.40249999999999997</v>
      </c>
      <c r="D56" s="27">
        <v>1.1499999999999999</v>
      </c>
      <c r="E56" s="27">
        <v>0.41044099776044068</v>
      </c>
      <c r="F56" s="14">
        <f t="shared" si="2"/>
        <v>0.16520250159857736</v>
      </c>
      <c r="G56" s="19" t="s">
        <v>40</v>
      </c>
      <c r="H56" s="19" t="s">
        <v>65</v>
      </c>
      <c r="I56" s="14"/>
      <c r="J56" s="14"/>
      <c r="K56" s="15"/>
    </row>
    <row r="57" spans="1:11" s="2" customFormat="1" x14ac:dyDescent="0.25">
      <c r="A57" s="2" t="s">
        <v>17</v>
      </c>
      <c r="B57" s="12">
        <f>750*D57</f>
        <v>300</v>
      </c>
      <c r="C57" s="13">
        <f t="shared" si="3"/>
        <v>0.3</v>
      </c>
      <c r="D57" s="27">
        <f>1/2.5</f>
        <v>0.4</v>
      </c>
      <c r="E57" s="27">
        <v>2.0029889400169192</v>
      </c>
      <c r="F57" s="14">
        <f t="shared" si="2"/>
        <v>0.60089668200507573</v>
      </c>
      <c r="G57" s="19" t="s">
        <v>56</v>
      </c>
      <c r="H57" s="21" t="s">
        <v>67</v>
      </c>
      <c r="I57" s="13"/>
      <c r="J57" s="13"/>
      <c r="K57" s="16"/>
    </row>
    <row r="58" spans="1:11" x14ac:dyDescent="0.25">
      <c r="A58" t="s">
        <v>2</v>
      </c>
      <c r="B58" s="5">
        <f>300*D58</f>
        <v>130.43478260869566</v>
      </c>
      <c r="C58" s="1">
        <f t="shared" si="3"/>
        <v>0.13043478260869565</v>
      </c>
      <c r="D58" s="27">
        <f>1/2.3</f>
        <v>0.43478260869565222</v>
      </c>
      <c r="E58" s="27">
        <v>2.838997442788743</v>
      </c>
      <c r="F58" s="14">
        <f t="shared" si="2"/>
        <v>0.37030401427679255</v>
      </c>
      <c r="G58" s="19" t="s">
        <v>57</v>
      </c>
      <c r="H58" s="19" t="s">
        <v>70</v>
      </c>
      <c r="I58" s="14"/>
      <c r="J58" s="14"/>
      <c r="K58" s="15"/>
    </row>
    <row r="59" spans="1:11" s="15" customFormat="1" x14ac:dyDescent="0.25">
      <c r="A59" s="15" t="s">
        <v>24</v>
      </c>
      <c r="B59" s="5">
        <f>80*D59</f>
        <v>100</v>
      </c>
      <c r="C59" s="14">
        <f t="shared" si="3"/>
        <v>0.1</v>
      </c>
      <c r="D59" s="27">
        <v>1.25</v>
      </c>
      <c r="E59" s="27">
        <v>54.857740747011171</v>
      </c>
      <c r="F59" s="14">
        <f t="shared" si="2"/>
        <v>5.4857740747011174</v>
      </c>
      <c r="G59" s="19" t="s">
        <v>47</v>
      </c>
      <c r="H59" s="19" t="s">
        <v>68</v>
      </c>
      <c r="I59" s="14"/>
      <c r="J59" s="14"/>
    </row>
    <row r="60" spans="1:11" s="15" customFormat="1" x14ac:dyDescent="0.25">
      <c r="A60" s="15" t="s">
        <v>25</v>
      </c>
      <c r="B60" s="5">
        <f>210*D60</f>
        <v>262.5</v>
      </c>
      <c r="C60" s="14">
        <f t="shared" si="3"/>
        <v>0.26250000000000001</v>
      </c>
      <c r="D60" s="27">
        <v>1.25</v>
      </c>
      <c r="E60" s="27">
        <v>4.5122369475285975</v>
      </c>
      <c r="F60" s="14">
        <f t="shared" si="2"/>
        <v>1.1844621987262569</v>
      </c>
      <c r="G60" s="19" t="s">
        <v>48</v>
      </c>
      <c r="H60" s="19" t="s">
        <v>68</v>
      </c>
      <c r="I60" s="14"/>
      <c r="J60" s="14"/>
    </row>
    <row r="61" spans="1:11" x14ac:dyDescent="0.25">
      <c r="A61" t="s">
        <v>26</v>
      </c>
      <c r="B61" s="5">
        <f>210*D61</f>
        <v>262.5</v>
      </c>
      <c r="C61" s="20">
        <f t="shared" si="3"/>
        <v>0.26250000000000001</v>
      </c>
      <c r="D61" s="27">
        <v>1.25</v>
      </c>
      <c r="E61" s="27">
        <v>3.8983859067276851</v>
      </c>
      <c r="F61" s="14">
        <f t="shared" si="2"/>
        <v>1.0233263005160174</v>
      </c>
      <c r="G61" s="19" t="s">
        <v>49</v>
      </c>
      <c r="H61" s="19" t="s">
        <v>68</v>
      </c>
      <c r="I61" s="15"/>
      <c r="J61" s="14"/>
      <c r="K61" s="15"/>
    </row>
    <row r="62" spans="1:11" x14ac:dyDescent="0.25">
      <c r="A62" t="s">
        <v>11</v>
      </c>
      <c r="B62">
        <f>300*D62</f>
        <v>375</v>
      </c>
      <c r="C62">
        <f t="shared" si="3"/>
        <v>0.375</v>
      </c>
      <c r="D62" s="27">
        <v>1.25</v>
      </c>
      <c r="E62" s="27">
        <v>3.1092439326505716</v>
      </c>
      <c r="F62" s="14">
        <f t="shared" si="2"/>
        <v>1.1659664747439644</v>
      </c>
      <c r="G62" s="19" t="s">
        <v>50</v>
      </c>
      <c r="H62" s="19" t="s">
        <v>69</v>
      </c>
      <c r="I62" s="15"/>
      <c r="J62" s="14"/>
      <c r="K62" s="15"/>
    </row>
    <row r="63" spans="1:11" x14ac:dyDescent="0.25">
      <c r="A63" t="s">
        <v>18</v>
      </c>
      <c r="B63">
        <v>275</v>
      </c>
      <c r="C63">
        <f t="shared" si="3"/>
        <v>0.27500000000000002</v>
      </c>
      <c r="D63" s="27">
        <v>1</v>
      </c>
      <c r="E63" s="27">
        <v>1.6494588690915215</v>
      </c>
      <c r="F63" s="14">
        <f t="shared" si="2"/>
        <v>0.45360118900016844</v>
      </c>
      <c r="G63" s="19" t="s">
        <v>59</v>
      </c>
      <c r="H63" s="19" t="s">
        <v>67</v>
      </c>
      <c r="I63" s="15"/>
      <c r="J63" s="14"/>
      <c r="K63" s="15"/>
    </row>
    <row r="64" spans="1:11" x14ac:dyDescent="0.25">
      <c r="A64" t="s">
        <v>20</v>
      </c>
      <c r="B64">
        <v>1575</v>
      </c>
      <c r="C64">
        <f t="shared" si="3"/>
        <v>1.575</v>
      </c>
      <c r="D64" s="27">
        <v>1</v>
      </c>
      <c r="E64" s="27">
        <v>0.4999386103942195</v>
      </c>
      <c r="F64" s="14">
        <f t="shared" si="2"/>
        <v>0.7874033113708957</v>
      </c>
      <c r="G64" s="19" t="s">
        <v>60</v>
      </c>
      <c r="H64" s="19" t="s">
        <v>67</v>
      </c>
      <c r="I64" s="15"/>
      <c r="J64" s="14"/>
      <c r="K64" s="15"/>
    </row>
    <row r="65" spans="1:11" x14ac:dyDescent="0.25">
      <c r="A65" t="s">
        <v>19</v>
      </c>
      <c r="B65">
        <v>550</v>
      </c>
      <c r="C65">
        <f t="shared" si="3"/>
        <v>0.55000000000000004</v>
      </c>
      <c r="D65" s="27">
        <v>1</v>
      </c>
      <c r="E65" s="27">
        <v>1.0337918787004889</v>
      </c>
      <c r="F65" s="14">
        <f t="shared" si="2"/>
        <v>0.56858553328526895</v>
      </c>
      <c r="G65" s="21" t="s">
        <v>61</v>
      </c>
      <c r="H65" s="19" t="s">
        <v>67</v>
      </c>
      <c r="I65" s="15"/>
      <c r="J65" s="14"/>
      <c r="K65" s="15"/>
    </row>
    <row r="66" spans="1:11" x14ac:dyDescent="0.25">
      <c r="A66" t="s">
        <v>6</v>
      </c>
      <c r="B66">
        <f>20*7</f>
        <v>140</v>
      </c>
      <c r="C66">
        <f t="shared" si="3"/>
        <v>0.14000000000000001</v>
      </c>
      <c r="D66" s="27">
        <v>1</v>
      </c>
      <c r="E66" s="27">
        <v>3.51</v>
      </c>
      <c r="F66" s="14">
        <f t="shared" si="2"/>
        <v>0.4914</v>
      </c>
      <c r="G66" s="19" t="s">
        <v>41</v>
      </c>
      <c r="H66" s="19" t="s">
        <v>67</v>
      </c>
      <c r="I66" s="15"/>
      <c r="J66" s="14"/>
      <c r="K66" s="15"/>
    </row>
    <row r="67" spans="1:11" x14ac:dyDescent="0.25">
      <c r="A67" t="s">
        <v>1</v>
      </c>
      <c r="B67">
        <v>240</v>
      </c>
      <c r="C67" s="1">
        <f>B67/1000</f>
        <v>0.24</v>
      </c>
      <c r="D67" s="27">
        <v>1</v>
      </c>
      <c r="E67" s="27">
        <v>0.97428095972941942</v>
      </c>
      <c r="F67" s="14">
        <f t="shared" si="2"/>
        <v>0.23382743033506065</v>
      </c>
      <c r="G67" s="19" t="s">
        <v>1</v>
      </c>
      <c r="H67" s="19" t="s">
        <v>67</v>
      </c>
      <c r="I67" s="14"/>
      <c r="J67" s="14"/>
      <c r="K67" s="15"/>
    </row>
    <row r="68" spans="1:11" x14ac:dyDescent="0.25">
      <c r="A68" t="s">
        <v>5</v>
      </c>
      <c r="B68">
        <v>200</v>
      </c>
      <c r="C68" s="1">
        <f t="shared" ref="C68:C75" si="4">B68/1000</f>
        <v>0.2</v>
      </c>
      <c r="D68" s="27">
        <v>1</v>
      </c>
      <c r="E68" s="27">
        <v>3.9994303291947961</v>
      </c>
      <c r="F68" s="14">
        <f t="shared" si="2"/>
        <v>0.79988606583895927</v>
      </c>
      <c r="G68" s="19" t="s">
        <v>51</v>
      </c>
      <c r="H68" s="19" t="s">
        <v>67</v>
      </c>
      <c r="I68" s="14"/>
      <c r="J68" s="14"/>
      <c r="K68" s="15"/>
    </row>
    <row r="69" spans="1:11" x14ac:dyDescent="0.25">
      <c r="A69" t="s">
        <v>33</v>
      </c>
      <c r="B69">
        <v>125</v>
      </c>
      <c r="C69" s="1">
        <f t="shared" si="4"/>
        <v>0.125</v>
      </c>
      <c r="D69" s="27">
        <v>1</v>
      </c>
      <c r="E69" s="27">
        <v>3.0186007604779079</v>
      </c>
      <c r="F69" s="14">
        <f t="shared" si="2"/>
        <v>0.37732509505973849</v>
      </c>
      <c r="G69" s="19" t="s">
        <v>42</v>
      </c>
      <c r="H69" s="19" t="s">
        <v>67</v>
      </c>
      <c r="I69" s="14"/>
      <c r="J69" s="14"/>
      <c r="K69" s="15"/>
    </row>
    <row r="70" spans="1:11" x14ac:dyDescent="0.25">
      <c r="A70" t="s">
        <v>12</v>
      </c>
      <c r="B70">
        <v>125</v>
      </c>
      <c r="C70">
        <f t="shared" si="4"/>
        <v>0.125</v>
      </c>
      <c r="D70" s="27">
        <v>1</v>
      </c>
      <c r="E70" s="27">
        <v>7.3910695456061104</v>
      </c>
      <c r="F70" s="14">
        <f t="shared" si="2"/>
        <v>0.9238836932007638</v>
      </c>
      <c r="G70" s="19" t="s">
        <v>52</v>
      </c>
      <c r="H70" s="19" t="s">
        <v>67</v>
      </c>
      <c r="I70" s="15"/>
      <c r="J70" s="14"/>
      <c r="K70" s="15"/>
    </row>
    <row r="71" spans="1:11" x14ac:dyDescent="0.25">
      <c r="A71" t="s">
        <v>13</v>
      </c>
      <c r="B71">
        <v>100</v>
      </c>
      <c r="C71" s="1">
        <f t="shared" si="4"/>
        <v>0.1</v>
      </c>
      <c r="D71" s="27">
        <v>1</v>
      </c>
      <c r="E71" s="27">
        <v>5.3735094619345283</v>
      </c>
      <c r="F71" s="14">
        <f t="shared" si="2"/>
        <v>0.53735094619345281</v>
      </c>
      <c r="G71" s="19" t="s">
        <v>53</v>
      </c>
      <c r="H71" s="19" t="s">
        <v>67</v>
      </c>
      <c r="I71" s="15"/>
      <c r="J71" s="15"/>
      <c r="K71" s="15"/>
    </row>
    <row r="72" spans="1:11" x14ac:dyDescent="0.25">
      <c r="A72" t="s">
        <v>8</v>
      </c>
      <c r="B72">
        <v>300</v>
      </c>
      <c r="C72" s="1">
        <f t="shared" si="4"/>
        <v>0.3</v>
      </c>
      <c r="D72" s="27">
        <v>1</v>
      </c>
      <c r="E72" s="27">
        <v>9</v>
      </c>
      <c r="F72" s="14">
        <f t="shared" si="2"/>
        <v>2.6999999999999997</v>
      </c>
      <c r="G72" s="19" t="s">
        <v>62</v>
      </c>
      <c r="H72" s="19" t="s">
        <v>67</v>
      </c>
      <c r="I72" s="15"/>
      <c r="J72" s="15"/>
      <c r="K72" s="15"/>
    </row>
    <row r="73" spans="1:11" x14ac:dyDescent="0.25">
      <c r="A73" s="16" t="s">
        <v>64</v>
      </c>
      <c r="B73">
        <v>140</v>
      </c>
      <c r="C73" s="1">
        <f t="shared" si="4"/>
        <v>0.14000000000000001</v>
      </c>
      <c r="D73" s="27">
        <v>1</v>
      </c>
      <c r="E73" s="27">
        <v>4.5999999999999996</v>
      </c>
      <c r="F73" s="14">
        <f>E73*C73</f>
        <v>0.64400000000000002</v>
      </c>
      <c r="G73" s="19" t="s">
        <v>63</v>
      </c>
      <c r="H73" s="19" t="s">
        <v>67</v>
      </c>
      <c r="I73" s="15"/>
      <c r="J73" s="15"/>
      <c r="K73" s="15"/>
    </row>
    <row r="74" spans="1:11" x14ac:dyDescent="0.25">
      <c r="A74" t="s">
        <v>21</v>
      </c>
      <c r="B74">
        <v>651</v>
      </c>
      <c r="C74" s="1">
        <f t="shared" si="4"/>
        <v>0.65100000000000002</v>
      </c>
      <c r="D74" s="27">
        <v>1</v>
      </c>
      <c r="E74" s="27">
        <v>0.61928811293260888</v>
      </c>
      <c r="F74" s="14">
        <f>E74*C74</f>
        <v>0.40315656151912838</v>
      </c>
      <c r="G74" s="19" t="s">
        <v>54</v>
      </c>
      <c r="H74" s="19" t="s">
        <v>67</v>
      </c>
      <c r="I74" s="15"/>
      <c r="J74" s="15"/>
      <c r="K74" s="15"/>
    </row>
    <row r="75" spans="1:11" x14ac:dyDescent="0.25">
      <c r="A75" t="s">
        <v>34</v>
      </c>
      <c r="B75">
        <v>84</v>
      </c>
      <c r="C75" s="1">
        <f t="shared" si="4"/>
        <v>8.4000000000000005E-2</v>
      </c>
      <c r="D75" s="28">
        <v>1</v>
      </c>
      <c r="E75" s="28">
        <v>4.2146184876862591</v>
      </c>
      <c r="F75" s="14">
        <f t="shared" si="2"/>
        <v>0.35402795296564576</v>
      </c>
      <c r="G75" s="19" t="s">
        <v>44</v>
      </c>
      <c r="H75" s="19" t="s">
        <v>67</v>
      </c>
      <c r="I75" s="15"/>
      <c r="J75" s="15"/>
      <c r="K75" s="15"/>
    </row>
    <row r="76" spans="1:11" ht="15.75" x14ac:dyDescent="0.25">
      <c r="A76" s="3" t="s">
        <v>15</v>
      </c>
      <c r="B76" s="6">
        <f>SUM(B54:B75)</f>
        <v>7842.934782608696</v>
      </c>
      <c r="C76" s="7">
        <f>SUM(C54:C75)</f>
        <v>7.8429347826086939</v>
      </c>
      <c r="D76" s="7"/>
      <c r="E76" s="7"/>
      <c r="F76" s="7">
        <f>SUM(F54:F75)</f>
        <v>21.159092985150284</v>
      </c>
      <c r="H76" s="15"/>
      <c r="I76" s="15"/>
      <c r="J76" s="15"/>
      <c r="K76" s="15"/>
    </row>
    <row r="77" spans="1:11" ht="15.75" x14ac:dyDescent="0.25">
      <c r="A77" s="10" t="s">
        <v>16</v>
      </c>
      <c r="B77" s="11"/>
      <c r="C77" s="11"/>
      <c r="D77" s="11"/>
      <c r="E77" s="11"/>
      <c r="F77" s="17">
        <f>F76/C76</f>
        <v>2.6978540012941954</v>
      </c>
      <c r="H77" s="15"/>
      <c r="I77" s="15"/>
      <c r="J77" s="15"/>
      <c r="K77" s="15"/>
    </row>
    <row r="78" spans="1:11" x14ac:dyDescent="0.25">
      <c r="H78" s="15"/>
      <c r="I78" s="15"/>
      <c r="J78" s="15"/>
    </row>
    <row r="79" spans="1:11" x14ac:dyDescent="0.25">
      <c r="H79" s="15"/>
      <c r="I79" s="15"/>
      <c r="J79" s="15"/>
    </row>
  </sheetData>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8DD838338A7B5C40A7D084AA7562F422" ma:contentTypeVersion="10" ma:contentTypeDescription="Opret et nyt dokument." ma:contentTypeScope="" ma:versionID="9d7006bc52500426994ee3c53becca8b">
  <xsd:schema xmlns:xsd="http://www.w3.org/2001/XMLSchema" xmlns:xs="http://www.w3.org/2001/XMLSchema" xmlns:p="http://schemas.microsoft.com/office/2006/metadata/properties" xmlns:ns1="http://schemas.microsoft.com/sharepoint/v3" xmlns:ns2="a845764b-f903-4397-8c48-009c1016805e" xmlns:ns3="http://schemas.microsoft.com/sharepoint/v3/fields" xmlns:ns4="a78c6623-d1f7-4a48-953e-4a31aeb4f0b3" targetNamespace="http://schemas.microsoft.com/office/2006/metadata/properties" ma:root="true" ma:fieldsID="6541bcb9aa0e837c1af9a9306d2ad76f" ns1:_="" ns2:_="" ns3:_="" ns4:_="">
    <xsd:import namespace="http://schemas.microsoft.com/sharepoint/v3"/>
    <xsd:import namespace="a845764b-f903-4397-8c48-009c1016805e"/>
    <xsd:import namespace="http://schemas.microsoft.com/sharepoint/v3/fields"/>
    <xsd:import namespace="a78c6623-d1f7-4a48-953e-4a31aeb4f0b3"/>
    <xsd:element name="properties">
      <xsd:complexType>
        <xsd:sequence>
          <xsd:element name="documentManagement">
            <xsd:complexType>
              <xsd:all>
                <xsd:element ref="ns2:_dlc_DocId" minOccurs="0"/>
                <xsd:element ref="ns2:_dlc_DocIdUrl" minOccurs="0"/>
                <xsd:element ref="ns2:_dlc_DocIdPersistId" minOccurs="0"/>
                <xsd:element ref="ns2:Samtykkenummer" minOccurs="0"/>
                <xsd:element ref="ns2:Samtykkenummer_x0020__x0028_EKSTRA_x0020_FELT_x0029_" minOccurs="0"/>
                <xsd:element ref="ns1:PublishingStartDate" minOccurs="0"/>
                <xsd:element ref="ns1:PublishingExpirationDate" minOccurs="0"/>
                <xsd:element ref="ns2:gfe03cefe5bf4e6dba229fd7d6f6a99c" minOccurs="0"/>
                <xsd:element ref="ns2:TaxCatchAll" minOccurs="0"/>
                <xsd:element ref="ns2:dd386d2074254fe98dbdc7b398d39e1d" minOccurs="0"/>
                <xsd:element ref="ns2:l8452ac6c6bb4fd595ba6432097935d3" minOccurs="0"/>
                <xsd:element ref="ns3:wic_System_Copyright" minOccurs="0"/>
                <xsd:element ref="ns4:RightsOfUse2"/>
                <xsd:element ref="ns2:Sidst_x0020_opdateret" minOccurs="0"/>
                <xsd:element ref="ns2:Dokumenttype" minOccurs="0"/>
                <xsd:element ref="ns2:Yderligere_x0020_inform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tartdato for planlægning" ma:description="Startdato for planlægning er en webstedskolonne, der blev oprettet vha. publiceringsfunktionen. Den bruges til at angive den dato og det klokkeslæt, hvor denne side først vil være synlig for besøgende på webstedet." ma:hidden="true" ma:internalName="PublishingStartDate">
      <xsd:simpleType>
        <xsd:restriction base="dms:Unknown"/>
      </xsd:simpleType>
    </xsd:element>
    <xsd:element name="PublishingExpirationDate" ma:index="14" nillable="true" ma:displayName="Slutdato for planlægning" ma:description="Slutdato for planlægning er en webstedskolonne, der blev oprettet vha. publiceringsfunktionen. Den bruges til at angive den dato og det klokkeslæt, hvor denne side ikke længere vil være synlig for besøgende på webstedet."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845764b-f903-4397-8c48-009c1016805e" elementFormDefault="qualified">
    <xsd:import namespace="http://schemas.microsoft.com/office/2006/documentManagement/types"/>
    <xsd:import namespace="http://schemas.microsoft.com/office/infopath/2007/PartnerControls"/>
    <xsd:element name="_dlc_DocId" ma:index="8" nillable="true" ma:displayName="Værdi for dokument-id" ma:description="Værdien af det dokument-id, der er tildelt dette element." ma:internalName="_dlc_DocId" ma:readOnly="true">
      <xsd:simpleType>
        <xsd:restriction base="dms:Text"/>
      </xsd:simpleType>
    </xsd:element>
    <xsd:element name="_dlc_DocIdUrl" ma:index="9" nillable="true" ma:displayName="Dokument-id" ma:description="Permanent link til dette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amtykkenummer" ma:index="11" nillable="true" ma:displayName="Samtykkenummer" ma:description="Her skrives det syv cifrede dokumentnummer samtykket har i Workzone, Hvis der er flere numre tilknyttet til billedet adskilles de med semikolon. &#10;Hvis der er tale om et situationsbillede - skrives &quot;Situationsbillede&quot;. &#10;Hvis der er tale om et billede fra Colourbox - skrives &quot;Colourbox&quot;.&#10;OBS: Der er plads til 31 samtykkenumre i feltet (inkl. semikolon)." ma:internalName="Samtykkenummer">
      <xsd:simpleType>
        <xsd:restriction base="dms:Note">
          <xsd:maxLength value="255"/>
        </xsd:restriction>
      </xsd:simpleType>
    </xsd:element>
    <xsd:element name="Samtykkenummer_x0020__x0028_EKSTRA_x0020_FELT_x0029_" ma:index="12" nillable="true" ma:displayName="Samtykkenummer (EKSTRA FELT)" ma:description="Brug kun dette felt, hvis der skal sættes flere end 31 samtykkenumre på et dokument eller billede.&#10;OBS: Der er plads til 31 samtykkenumre i feltet (inkl. semikolon)." ma:internalName="Samtykkenummer_x0020__x0028_EKSTRA_x0020_FELT_x0029_">
      <xsd:simpleType>
        <xsd:restriction base="dms:Note">
          <xsd:maxLength value="255"/>
        </xsd:restriction>
      </xsd:simpleType>
    </xsd:element>
    <xsd:element name="gfe03cefe5bf4e6dba229fd7d6f6a99c" ma:index="16" nillable="true" ma:taxonomy="true" ma:internalName="gfe03cefe5bf4e6dba229fd7d6f6a99c" ma:taxonomyFieldName="taggedtags" ma:displayName="Emneord" ma:fieldId="{0fe03cef-e5bf-4e6d-ba22-9fd7d6f6a99c}" ma:taxonomyMulti="true" ma:sspId="b335dc01-0bcb-4bbd-8ab2-2c7581a3c65b" ma:termSetId="d9ed31b2-1a12-4439-8d9a-3a6454bf9bc8" ma:anchorId="00000000-0000-0000-0000-000000000000" ma:open="true" ma:isKeyword="false">
      <xsd:complexType>
        <xsd:sequence>
          <xsd:element ref="pc:Terms" minOccurs="0" maxOccurs="1"/>
        </xsd:sequence>
      </xsd:complexType>
    </xsd:element>
    <xsd:element name="TaxCatchAll" ma:index="17" nillable="true" ma:displayName="Taxonomy Catch All Column" ma:description="" ma:hidden="true" ma:list="{7fd17bcd-72c9-4a54-a992-2221d2942f6a}" ma:internalName="TaxCatchAll" ma:showField="CatchAllData" ma:web="a845764b-f903-4397-8c48-009c1016805e">
      <xsd:complexType>
        <xsd:complexContent>
          <xsd:extension base="dms:MultiChoiceLookup">
            <xsd:sequence>
              <xsd:element name="Value" type="dms:Lookup" maxOccurs="unbounded" minOccurs="0" nillable="true"/>
            </xsd:sequence>
          </xsd:extension>
        </xsd:complexContent>
      </xsd:complexType>
    </xsd:element>
    <xsd:element name="dd386d2074254fe98dbdc7b398d39e1d" ma:index="19" nillable="true" ma:taxonomy="true" ma:internalName="dd386d2074254fe98dbdc7b398d39e1d" ma:taxonomyFieldName="division" ma:displayName="Virksomhed" ma:fieldId="{dd386d20-7425-4fe9-8dbd-c7b398d39e1d}" ma:sspId="b335dc01-0bcb-4bbd-8ab2-2c7581a3c65b" ma:termSetId="21ff0452-a813-4667-834b-2b1a3f341dda" ma:anchorId="00000000-0000-0000-0000-000000000000" ma:open="true" ma:isKeyword="false">
      <xsd:complexType>
        <xsd:sequence>
          <xsd:element ref="pc:Terms" minOccurs="0" maxOccurs="1"/>
        </xsd:sequence>
      </xsd:complexType>
    </xsd:element>
    <xsd:element name="l8452ac6c6bb4fd595ba6432097935d3" ma:index="21" nillable="true" ma:taxonomy="true" ma:internalName="l8452ac6c6bb4fd595ba6432097935d3" ma:taxonomyFieldName="unit" ma:displayName="Enhed" ma:fieldId="{58452ac6-c6bb-4fd5-95ba-6432097935d3}" ma:sspId="b335dc01-0bcb-4bbd-8ab2-2c7581a3c65b" ma:termSetId="b8e18aba-abaa-48d4-b0c3-8c4aae54e1fc" ma:anchorId="6ad943e9-7252-4475-a438-b479850e58f1" ma:open="true" ma:isKeyword="false">
      <xsd:complexType>
        <xsd:sequence>
          <xsd:element ref="pc:Terms" minOccurs="0" maxOccurs="1"/>
        </xsd:sequence>
      </xsd:complexType>
    </xsd:element>
    <xsd:element name="Sidst_x0020_opdateret" ma:index="24" nillable="true" ma:displayName="Sidst opdateret" ma:format="DateOnly" ma:internalName="Sidst_x0020_opdateret">
      <xsd:simpleType>
        <xsd:restriction base="dms:DateTime"/>
      </xsd:simpleType>
    </xsd:element>
    <xsd:element name="Dokumenttype" ma:index="25" nillable="true" ma:displayName="Dokumenttype" ma:format="Dropdown" ma:internalName="Dokumenttype">
      <xsd:simpleType>
        <xsd:restriction base="dms:Choice">
          <xsd:enumeration value="Vejledning"/>
          <xsd:enumeration value="Formular"/>
          <xsd:enumeration value="Præsentation"/>
          <xsd:enumeration value="Andet"/>
        </xsd:restriction>
      </xsd:simpleType>
    </xsd:element>
    <xsd:element name="Yderligere_x0020_information" ma:index="26" nillable="true" ma:displayName="Yderligere information" ma:internalName="Yderligere_x0020_information">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wic_System_Copyright" ma:index="22" nillable="true" ma:displayName="Copyright" ma:internalName="wic_System_Copyright">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78c6623-d1f7-4a48-953e-4a31aeb4f0b3" elementFormDefault="qualified">
    <xsd:import namespace="http://schemas.microsoft.com/office/2006/documentManagement/types"/>
    <xsd:import namespace="http://schemas.microsoft.com/office/infopath/2007/PartnerControls"/>
    <xsd:element name="RightsOfUse2" ma:index="23" ma:displayName="Brugsret" ma:default="Fri afbenyttelse" ma:internalName="RightsOfUse2">
      <xsd:simpleType>
        <xsd:union memberTypes="dms:Text">
          <xsd:simpleType>
            <xsd:restriction base="dms:Choice">
              <xsd:enumeration value="Fri afbenyttelse"/>
              <xsd:enumeration value="Kun intranet"/>
            </xsd:restriction>
          </xsd:simpleType>
        </xsd:un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RightsOfUse2 xmlns="a78c6623-d1f7-4a48-953e-4a31aeb4f0b3">Fri afbenyttelse</RightsOfUse2>
    <Samtykkenummer xmlns="a845764b-f903-4397-8c48-009c1016805e" xsi:nil="true"/>
    <dd386d2074254fe98dbdc7b398d39e1d xmlns="a845764b-f903-4397-8c48-009c1016805e">
      <Terms xmlns="http://schemas.microsoft.com/office/infopath/2007/PartnerControls"/>
    </dd386d2074254fe98dbdc7b398d39e1d>
    <gfe03cefe5bf4e6dba229fd7d6f6a99c xmlns="a845764b-f903-4397-8c48-009c1016805e">
      <Terms xmlns="http://schemas.microsoft.com/office/infopath/2007/PartnerControls"/>
    </gfe03cefe5bf4e6dba229fd7d6f6a99c>
    <Sidst_x0020_opdateret xmlns="a845764b-f903-4397-8c48-009c1016805e" xsi:nil="true"/>
    <Dokumenttype xmlns="a845764b-f903-4397-8c48-009c1016805e" xsi:nil="true"/>
    <PublishingExpirationDate xmlns="http://schemas.microsoft.com/sharepoint/v3" xsi:nil="true"/>
    <PublishingStartDate xmlns="http://schemas.microsoft.com/sharepoint/v3" xsi:nil="true"/>
    <Yderligere_x0020_information xmlns="a845764b-f903-4397-8c48-009c1016805e" xsi:nil="true"/>
    <TaxCatchAll xmlns="a845764b-f903-4397-8c48-009c1016805e"/>
    <Samtykkenummer_x0020__x0028_EKSTRA_x0020_FELT_x0029_ xmlns="a845764b-f903-4397-8c48-009c1016805e" xsi:nil="true"/>
    <l8452ac6c6bb4fd595ba6432097935d3 xmlns="a845764b-f903-4397-8c48-009c1016805e">
      <Terms xmlns="http://schemas.microsoft.com/office/infopath/2007/PartnerControls"/>
    </l8452ac6c6bb4fd595ba6432097935d3>
    <wic_System_Copyright xmlns="http://schemas.microsoft.com/sharepoint/v3/fields" xsi:nil="true"/>
    <_dlc_DocId xmlns="a845764b-f903-4397-8c48-009c1016805e">HREGIONH-800258534-7</_dlc_DocId>
    <_dlc_DocIdUrl xmlns="a845764b-f903-4397-8c48-009c1016805e">
      <Url>https://www.regionh.dk/til-fagfolk/Klima-og-miljoe/groen-omstilling-af-hospitalerne/CO2-indsatser-paa-hospitalerne/_layouts/15/DocIdRedir.aspx?ID=HREGIONH-800258534-7</Url>
      <Description>HREGIONH-800258534-7</Description>
    </_dlc_DocIdUrl>
  </documentManagement>
</p:properties>
</file>

<file path=customXml/itemProps1.xml><?xml version="1.0" encoding="utf-8"?>
<ds:datastoreItem xmlns:ds="http://schemas.openxmlformats.org/officeDocument/2006/customXml" ds:itemID="{EBB60FE3-2703-4F1A-9BFF-5D66B4A25EAB}"/>
</file>

<file path=customXml/itemProps2.xml><?xml version="1.0" encoding="utf-8"?>
<ds:datastoreItem xmlns:ds="http://schemas.openxmlformats.org/officeDocument/2006/customXml" ds:itemID="{7C6C3429-B818-484B-A50B-BEA3B13A3ED6}"/>
</file>

<file path=customXml/itemProps3.xml><?xml version="1.0" encoding="utf-8"?>
<ds:datastoreItem xmlns:ds="http://schemas.openxmlformats.org/officeDocument/2006/customXml" ds:itemID="{059518A1-F13A-477B-9E12-124DAB9C344B}"/>
</file>

<file path=customXml/itemProps4.xml><?xml version="1.0" encoding="utf-8"?>
<ds:datastoreItem xmlns:ds="http://schemas.openxmlformats.org/officeDocument/2006/customXml" ds:itemID="{C1C6CA46-F8AF-48B7-8CE0-29CA5A72189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1</vt:i4>
      </vt:variant>
    </vt:vector>
  </HeadingPairs>
  <TitlesOfParts>
    <vt:vector size="1" baseType="lpstr">
      <vt:lpstr>CO2-standarder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Elise Feldborg Kjeldsen</dc:creator>
  <cp:keywords/>
  <dc:description/>
  <cp:lastModifiedBy>Sofie Hauerberg Henninger</cp:lastModifiedBy>
  <cp:revision/>
  <dcterms:created xsi:type="dcterms:W3CDTF">2020-07-20T07:38:42Z</dcterms:created>
  <dcterms:modified xsi:type="dcterms:W3CDTF">2026-05-08T07:21:24Z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0x0101008DD838338A7B5C40A7D084AA7562F422</vt:lpwstr>
  </property>
  <property fmtid="{D5CDD505-2E9C-101B-9397-08002B2CF9AE}" pid="3" name="_dlc_DocIdItemGuid">
    <vt:lpwstr>1ec392d0-c0c5-422f-ae9c-5e147a8a7190</vt:lpwstr>
  </property>
</Properties>
</file>